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'FattureTempi'!$A$1:$AI$92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<sst xmlns="http://schemas.openxmlformats.org/spreadsheetml/2006/main" count="665" uniqueCount="263">
  <si>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</si>
  <si>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</si>
  <si>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</si>
  <si>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</si>
  <si>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</si>
  <si>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</si>
  <si>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</si>
  <si>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</si>
  <si>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</si>
  <si>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</si>
  <si>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</si>
  <si>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</si>
  <si>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</si>
  <si>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</si>
  <si>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</si>
  <si>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</si>
  <si>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</si>
  <si>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</si>
  <si>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</si>
  <si>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</si>
  <si>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</si>
  <si>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</si>
  <si>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</si>
  <si>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</si>
  <si>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</si>
  <si>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</si>
  <si>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</si>
  <si>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</si>
  <si>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</si>
  <si>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</si>
  <si>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</si>
  <si>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</si>
  <si>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</si>
  <si>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</si>
  <si>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</si>
  <si>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</si>
  <si>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</si>
  <si>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</si>
  <si>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</si>
  <si>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</si>
  <si>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</si>
  <si>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</si>
  <si>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</si>
  <si>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</si>
  <si>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</si>
  <si>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</si>
  <si>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</si>
  <si>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</si>
  <si>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</si>
  <si>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</si>
  <si>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</si>
  <si>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</si>
  <si>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</si>
  <si>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</si>
  <si>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</si>
  <si>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</si>
  <si>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</si>
  <si>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</si>
  <si>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</si>
  <si>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</si>
  <si>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</si>
  <si>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</si>
  <si>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</si>
  <si>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</si>
  <si>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</si>
  <si>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</si>
  <si>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</si>
  <si>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</si>
  <si>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</si>
  <si>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</si>
  <si>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</si>
  <si>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</si>
  <si>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</si>
  <si>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</si>
  <si>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</si>
  <si>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</si>
  <si>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</si>
  <si>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</si>
  <si>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</si>
  <si>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</si>
  <si>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</si>
  <si>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</si>
  <si>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</si>
  <si>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</si>
  <si>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</si>
  <si>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</si>
  <si>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</si>
  <si>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</si>
  <si>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</si>
  <si>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</si>
  <si>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</si>
  <si>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</si>
  <si>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</si>
  <si>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</si>
  <si>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</si>
  <si>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</si>
  <si>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</si>
  <si>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</si>
  <si>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</si>
  <si>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</si>
  <si>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</si>
  <si>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</si>
  <si>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</si>
  <si>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</si>
  <si>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</si>
  <si>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</si>
  <si>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</si>
  <si>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</si>
  <si>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</si>
  <si>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</si>
  <si>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</si>
  <si>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</si>
  <si>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Istituto Storico della Resistenza</t>
  </si>
  <si>
    <t>Tempestività dei Pagamenti - Elenco Fatture Pagate - Periodo 01/01/2021 - 31/03/2021</t>
  </si>
  <si>
    <t>31/12/2020</t>
  </si>
  <si>
    <t>864/00</t>
  </si>
  <si>
    <t>28/12/2020</t>
  </si>
  <si>
    <t>Elaborazione e gestione trattamento economico personale anno 2020</t>
  </si>
  <si>
    <t>SI</t>
  </si>
  <si>
    <t>ZDF2CD97DD</t>
  </si>
  <si>
    <t>29/12/2020</t>
  </si>
  <si>
    <t>NUMERARIA SRL</t>
  </si>
  <si>
    <t>02625230020</t>
  </si>
  <si>
    <t/>
  </si>
  <si>
    <t>*</t>
  </si>
  <si>
    <t>19/01/2021</t>
  </si>
  <si>
    <t>27/02/2021</t>
  </si>
  <si>
    <t>20/01/2021</t>
  </si>
  <si>
    <t>NO</t>
  </si>
  <si>
    <t>004102717272</t>
  </si>
  <si>
    <t>11/01/2021</t>
  </si>
  <si>
    <t>Energia elettrica e gas anno 2020 (n. 1 contatore energia; n. 2 contatori gas)</t>
  </si>
  <si>
    <t>14/01/2021</t>
  </si>
  <si>
    <t>ENEL ENERGIA SpA</t>
  </si>
  <si>
    <t>06655971007</t>
  </si>
  <si>
    <t>14/03/2021</t>
  </si>
  <si>
    <t>004105646042</t>
  </si>
  <si>
    <t>17/03/2021</t>
  </si>
  <si>
    <t>004100009228</t>
  </si>
  <si>
    <t>08/01/2021</t>
  </si>
  <si>
    <t>10/03/2021</t>
  </si>
  <si>
    <t>2020/5578/2</t>
  </si>
  <si>
    <t>22/10/2020</t>
  </si>
  <si>
    <t>Canoni 2020 manutenzione software e servizi web contabilità</t>
  </si>
  <si>
    <t>Z8A2BF2B0F</t>
  </si>
  <si>
    <t>SISCOM SPA</t>
  </si>
  <si>
    <t>01778000040</t>
  </si>
  <si>
    <t>21/03/2021</t>
  </si>
  <si>
    <t>21/01/2021</t>
  </si>
  <si>
    <t>20E0000005111</t>
  </si>
  <si>
    <t>12/10/2020</t>
  </si>
  <si>
    <t>SPESE TELEFONIA FISSA 0321.392743  ANNO 2020</t>
  </si>
  <si>
    <t>Wind Tre S.p.A.</t>
  </si>
  <si>
    <t>13378580920</t>
  </si>
  <si>
    <t>02517580920</t>
  </si>
  <si>
    <t>27/01/2021</t>
  </si>
  <si>
    <t>21E0000000026</t>
  </si>
  <si>
    <t>12/01/2021</t>
  </si>
  <si>
    <t>Wind Tre S.p.A. con Socio Unico - Direzione e Coordinamento VIP - CKH Luxembourg S.à r.l.</t>
  </si>
  <si>
    <t>ZDA30632D3</t>
  </si>
  <si>
    <t>28/01/2021</t>
  </si>
  <si>
    <t>A12</t>
  </si>
  <si>
    <t>Servizio di pulizia presso l'Istituto storico della resistenza Piero Fornara</t>
  </si>
  <si>
    <t>ZA52BF2888</t>
  </si>
  <si>
    <t>15/01/2021</t>
  </si>
  <si>
    <t>IL FRUTTETO SOCIETA' COOPERATIVA SOCIALE</t>
  </si>
  <si>
    <t>01433110036</t>
  </si>
  <si>
    <t>15/03/2021</t>
  </si>
  <si>
    <t>08/02/2021</t>
  </si>
  <si>
    <t>004107397838</t>
  </si>
  <si>
    <t>30/01/2021</t>
  </si>
  <si>
    <t>01/02/2021</t>
  </si>
  <si>
    <t>01/04/2021</t>
  </si>
  <si>
    <t>FATTPA 5_21</t>
  </si>
  <si>
    <t>31/01/2021</t>
  </si>
  <si>
    <t>Interventi su funzionalit posta elettrronica e reimportazione database per sito</t>
  </si>
  <si>
    <t>MICA di Michele Campanini</t>
  </si>
  <si>
    <t>02431700034</t>
  </si>
  <si>
    <t>CMPMHL88R02B019U</t>
  </si>
  <si>
    <t>09/02/2021</t>
  </si>
  <si>
    <t>152</t>
  </si>
  <si>
    <t>04/02/2021</t>
  </si>
  <si>
    <t>acquisto materiali cancelleria e prodotti uffici ente</t>
  </si>
  <si>
    <t>Z2A2C35377</t>
  </si>
  <si>
    <t>PEN KART ITALIA srl</t>
  </si>
  <si>
    <t>01345910036</t>
  </si>
  <si>
    <t>06/04/2021</t>
  </si>
  <si>
    <t>11/02/2021</t>
  </si>
  <si>
    <t>00011/a</t>
  </si>
  <si>
    <t>VENDITA - Determina n. 33 del 11.12.2020</t>
  </si>
  <si>
    <t>Supercopy di Aprile I.</t>
  </si>
  <si>
    <t>01008980037</t>
  </si>
  <si>
    <t>12/02/2021</t>
  </si>
  <si>
    <t>31/03/2021</t>
  </si>
  <si>
    <t>18/02/2021</t>
  </si>
  <si>
    <t>00010/a</t>
  </si>
  <si>
    <t>A36</t>
  </si>
  <si>
    <t>02/02/2021</t>
  </si>
  <si>
    <t>Servizio di pulizia presso l'Istituto storico della resistenza Piero Fornara- gennaio 2021</t>
  </si>
  <si>
    <t>ZD73033C1D</t>
  </si>
  <si>
    <t>03/02/2021</t>
  </si>
  <si>
    <t>03/04/2021</t>
  </si>
  <si>
    <t>FPA 9/21</t>
  </si>
  <si>
    <t>Interventi movimentazione materiali archivio e arredi</t>
  </si>
  <si>
    <t>Z97303A376</t>
  </si>
  <si>
    <t>Lavoro Malgrado Tutto   Cooperativa sociale onlus</t>
  </si>
  <si>
    <t>02013760034</t>
  </si>
  <si>
    <t>12/04/2021</t>
  </si>
  <si>
    <t>21E0000000760</t>
  </si>
  <si>
    <t>15/02/2021</t>
  </si>
  <si>
    <t>16/04/2021</t>
  </si>
  <si>
    <t>19/02/2021</t>
  </si>
  <si>
    <t>25/02/2021</t>
  </si>
  <si>
    <t>5600000211</t>
  </si>
  <si>
    <t>24/02/2021</t>
  </si>
  <si>
    <t>Servizio SBN canone gestione anno 2021</t>
  </si>
  <si>
    <t>Z5D30A03FF</t>
  </si>
  <si>
    <t>CSI PIEMONTE Consorzio per il sistema informativo</t>
  </si>
  <si>
    <t>01995120019</t>
  </si>
  <si>
    <t>25/04/2021</t>
  </si>
  <si>
    <t>26/02/2021</t>
  </si>
  <si>
    <t>00020/a</t>
  </si>
  <si>
    <t>VENDITA - Determina n. 35 del 11/12/2020</t>
  </si>
  <si>
    <t>ZCC305A9B5</t>
  </si>
  <si>
    <t>27/04/2021</t>
  </si>
  <si>
    <t>01/03/2021</t>
  </si>
  <si>
    <t>00021/a</t>
  </si>
  <si>
    <t>VENDITA</t>
  </si>
  <si>
    <t>Z003033526</t>
  </si>
  <si>
    <t>11/03/2021</t>
  </si>
  <si>
    <t>004118596523</t>
  </si>
  <si>
    <t>09/03/2021</t>
  </si>
  <si>
    <t>Energia elettrica (1 contatore) e gas (1 contatore) anno 2021</t>
  </si>
  <si>
    <t>ZED306330B</t>
  </si>
  <si>
    <t>09/05/2021</t>
  </si>
  <si>
    <t>12/03/2021</t>
  </si>
  <si>
    <t>A74</t>
  </si>
  <si>
    <t>05/03/2021</t>
  </si>
  <si>
    <t>Servizio di pulizia presso l'Istituto storico della resistenza Piero Fornara - FEBBRAIO 2021</t>
  </si>
  <si>
    <t>08/03/2021</t>
  </si>
  <si>
    <t>04/05/2021</t>
  </si>
  <si>
    <t>004119128349</t>
  </si>
  <si>
    <t>Energia elettrica (1 contatore) genn febbr. 2021</t>
  </si>
  <si>
    <t>10/05/2021</t>
  </si>
  <si>
    <t>18/03/2021</t>
  </si>
  <si>
    <t>21E0000001520</t>
  </si>
  <si>
    <t>14/05/2021</t>
  </si>
  <si>
    <t>TOTALI FATTURE:</t>
  </si>
  <si>
    <t>IND. TEMPESTIVITA' FATTURE:</t>
  </si>
  <si>
    <t>Tempestività dei Pagamenti - Elenco Mandati senza Fatture - Periodo 01/01/2021 - 31/03/2021</t>
  </si>
  <si>
    <t>FONDAZIONE ACHILLE MARAZZA</t>
  </si>
  <si>
    <t>Adesione SBMN quota anno 2021</t>
  </si>
  <si>
    <t>23/02/2021</t>
  </si>
  <si>
    <t>centro fatturazione P1100051715 CLIENTE 12185907 FATT.20E0000006333</t>
  </si>
  <si>
    <t>PAVESE SAS -  REALE MUTUA ASSICURAZIONI</t>
  </si>
  <si>
    <t>Polizza 2020032421060 scad. 30.03.2021</t>
  </si>
  <si>
    <t>Z1C2EEED45</t>
  </si>
  <si>
    <t>ROXTEL S.R.L.</t>
  </si>
  <si>
    <t>Pagamento Fatt. n. 129 del 18/03/2021 - FORNITURA WEB POKET - CONNESS. INTERNET 6 MESI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</si>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</sst>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0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4.25">
      <c r="A8" s="108">
        <v>2020</v>
      </c>
      <c r="B8" s="108">
        <v>97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58.56</v>
      </c>
      <c r="H8" s="112">
        <v>10.56</v>
      </c>
      <c r="I8" s="107" t="s">
        <v>118</v>
      </c>
      <c r="J8" s="112">
        <f>IF(I8="SI",G8-H8,G8)</f>
        <v>48</v>
      </c>
      <c r="K8" s="299" t="s">
        <v>119</v>
      </c>
      <c r="L8" s="108">
        <v>2020</v>
      </c>
      <c r="M8" s="108">
        <v>99</v>
      </c>
      <c r="N8" s="109" t="s">
        <v>120</v>
      </c>
      <c r="O8" s="111" t="s">
        <v>121</v>
      </c>
      <c r="P8" s="109" t="s">
        <v>122</v>
      </c>
      <c r="Q8" s="109" t="s">
        <v>123</v>
      </c>
      <c r="R8" s="108" t="s">
        <v>124</v>
      </c>
      <c r="S8" s="111" t="s">
        <v>124</v>
      </c>
      <c r="T8" s="108">
        <v>1010203</v>
      </c>
      <c r="U8" s="108">
        <v>140</v>
      </c>
      <c r="V8" s="108">
        <v>1</v>
      </c>
      <c r="W8" s="108">
        <v>1</v>
      </c>
      <c r="X8" s="113">
        <v>2020</v>
      </c>
      <c r="Y8" s="113">
        <v>25</v>
      </c>
      <c r="Z8" s="113">
        <v>0</v>
      </c>
      <c r="AA8" s="114" t="s">
        <v>123</v>
      </c>
      <c r="AB8" s="108">
        <v>1</v>
      </c>
      <c r="AC8" s="109" t="s">
        <v>125</v>
      </c>
      <c r="AD8" s="300" t="s">
        <v>126</v>
      </c>
      <c r="AE8" s="300" t="s">
        <v>127</v>
      </c>
      <c r="AF8" s="301">
        <f>AE8-AD8</f>
        <v>-38</v>
      </c>
      <c r="AG8" s="302">
        <f>IF(AI8="SI",0,J8)</f>
        <v>48</v>
      </c>
      <c r="AH8" s="303">
        <f>AG8*AF8</f>
        <v>-1824</v>
      </c>
      <c r="AI8" s="304" t="s">
        <v>128</v>
      </c>
    </row>
    <row r="9" spans="1:35" ht="14.25">
      <c r="A9" s="108">
        <v>2021</v>
      </c>
      <c r="B9" s="108">
        <v>1</v>
      </c>
      <c r="C9" s="109" t="s">
        <v>125</v>
      </c>
      <c r="D9" s="297" t="s">
        <v>129</v>
      </c>
      <c r="E9" s="109" t="s">
        <v>130</v>
      </c>
      <c r="F9" s="298" t="s">
        <v>131</v>
      </c>
      <c r="G9" s="112">
        <v>388.69</v>
      </c>
      <c r="H9" s="112">
        <v>70.09</v>
      </c>
      <c r="I9" s="107" t="s">
        <v>118</v>
      </c>
      <c r="J9" s="112">
        <f>IF(I9="SI",G9-H9,G9)</f>
        <v>318.6</v>
      </c>
      <c r="K9" s="299" t="s">
        <v>123</v>
      </c>
      <c r="L9" s="108">
        <v>2021</v>
      </c>
      <c r="M9" s="108">
        <v>2</v>
      </c>
      <c r="N9" s="109" t="s">
        <v>132</v>
      </c>
      <c r="O9" s="111" t="s">
        <v>133</v>
      </c>
      <c r="P9" s="109" t="s">
        <v>134</v>
      </c>
      <c r="Q9" s="109" t="s">
        <v>123</v>
      </c>
      <c r="R9" s="108" t="s">
        <v>124</v>
      </c>
      <c r="S9" s="111" t="s">
        <v>124</v>
      </c>
      <c r="T9" s="108">
        <v>1010803</v>
      </c>
      <c r="U9" s="108">
        <v>800</v>
      </c>
      <c r="V9" s="108">
        <v>1</v>
      </c>
      <c r="W9" s="108">
        <v>1</v>
      </c>
      <c r="X9" s="113">
        <v>2020</v>
      </c>
      <c r="Y9" s="113">
        <v>22</v>
      </c>
      <c r="Z9" s="113">
        <v>0</v>
      </c>
      <c r="AA9" s="114" t="s">
        <v>123</v>
      </c>
      <c r="AB9" s="108">
        <v>2</v>
      </c>
      <c r="AC9" s="109" t="s">
        <v>125</v>
      </c>
      <c r="AD9" s="300" t="s">
        <v>135</v>
      </c>
      <c r="AE9" s="300" t="s">
        <v>127</v>
      </c>
      <c r="AF9" s="301">
        <f>AE9-AD9</f>
        <v>-53</v>
      </c>
      <c r="AG9" s="302">
        <f>IF(AI9="SI",0,J9)</f>
        <v>318.6</v>
      </c>
      <c r="AH9" s="303">
        <f>AG9*AF9</f>
        <v>-16885.800000000003</v>
      </c>
      <c r="AI9" s="304" t="s">
        <v>128</v>
      </c>
    </row>
    <row r="10" spans="1:35" ht="14.25">
      <c r="A10" s="108">
        <v>2021</v>
      </c>
      <c r="B10" s="108">
        <v>2</v>
      </c>
      <c r="C10" s="109" t="s">
        <v>125</v>
      </c>
      <c r="D10" s="297" t="s">
        <v>136</v>
      </c>
      <c r="E10" s="109" t="s">
        <v>132</v>
      </c>
      <c r="F10" s="298" t="s">
        <v>131</v>
      </c>
      <c r="G10" s="112">
        <v>361.82</v>
      </c>
      <c r="H10" s="112">
        <v>65.25</v>
      </c>
      <c r="I10" s="107" t="s">
        <v>118</v>
      </c>
      <c r="J10" s="112">
        <f>IF(I10="SI",G10-H10,G10)</f>
        <v>296.57</v>
      </c>
      <c r="K10" s="299" t="s">
        <v>123</v>
      </c>
      <c r="L10" s="108">
        <v>2021</v>
      </c>
      <c r="M10" s="108">
        <v>4</v>
      </c>
      <c r="N10" s="109" t="s">
        <v>125</v>
      </c>
      <c r="O10" s="111" t="s">
        <v>133</v>
      </c>
      <c r="P10" s="109" t="s">
        <v>134</v>
      </c>
      <c r="Q10" s="109" t="s">
        <v>123</v>
      </c>
      <c r="R10" s="108" t="s">
        <v>124</v>
      </c>
      <c r="S10" s="111" t="s">
        <v>124</v>
      </c>
      <c r="T10" s="108">
        <v>1010803</v>
      </c>
      <c r="U10" s="108">
        <v>800</v>
      </c>
      <c r="V10" s="108">
        <v>1</v>
      </c>
      <c r="W10" s="108">
        <v>1</v>
      </c>
      <c r="X10" s="113">
        <v>2020</v>
      </c>
      <c r="Y10" s="113">
        <v>22</v>
      </c>
      <c r="Z10" s="113">
        <v>0</v>
      </c>
      <c r="AA10" s="114" t="s">
        <v>123</v>
      </c>
      <c r="AB10" s="108">
        <v>3</v>
      </c>
      <c r="AC10" s="109" t="s">
        <v>125</v>
      </c>
      <c r="AD10" s="300" t="s">
        <v>137</v>
      </c>
      <c r="AE10" s="300" t="s">
        <v>127</v>
      </c>
      <c r="AF10" s="301">
        <f>AE10-AD10</f>
        <v>-56</v>
      </c>
      <c r="AG10" s="302">
        <f>IF(AI10="SI",0,J10)</f>
        <v>296.57</v>
      </c>
      <c r="AH10" s="303">
        <f>AG10*AF10</f>
        <v>-16607.92</v>
      </c>
      <c r="AI10" s="304" t="s">
        <v>128</v>
      </c>
    </row>
    <row r="11" spans="1:35" ht="14.25">
      <c r="A11" s="108">
        <v>2021</v>
      </c>
      <c r="B11" s="108">
        <v>3</v>
      </c>
      <c r="C11" s="109" t="s">
        <v>125</v>
      </c>
      <c r="D11" s="297" t="s">
        <v>138</v>
      </c>
      <c r="E11" s="109" t="s">
        <v>139</v>
      </c>
      <c r="F11" s="298" t="s">
        <v>123</v>
      </c>
      <c r="G11" s="112">
        <v>-69.83</v>
      </c>
      <c r="H11" s="112">
        <v>6.6</v>
      </c>
      <c r="I11" s="107" t="s">
        <v>118</v>
      </c>
      <c r="J11" s="112">
        <f>IF(I11="SI",G11-H11,G11)</f>
        <v>-76.42999999999999</v>
      </c>
      <c r="K11" s="299" t="s">
        <v>123</v>
      </c>
      <c r="L11" s="108">
        <v>2021</v>
      </c>
      <c r="M11" s="108">
        <v>1</v>
      </c>
      <c r="N11" s="109" t="s">
        <v>132</v>
      </c>
      <c r="O11" s="111" t="s">
        <v>133</v>
      </c>
      <c r="P11" s="109" t="s">
        <v>134</v>
      </c>
      <c r="Q11" s="109" t="s">
        <v>123</v>
      </c>
      <c r="R11" s="108" t="s">
        <v>124</v>
      </c>
      <c r="S11" s="111" t="s">
        <v>124</v>
      </c>
      <c r="T11" s="108"/>
      <c r="U11" s="108">
        <v>0</v>
      </c>
      <c r="V11" s="108">
        <v>0</v>
      </c>
      <c r="W11" s="108">
        <v>0</v>
      </c>
      <c r="X11" s="113">
        <v>0</v>
      </c>
      <c r="Y11" s="113">
        <v>0</v>
      </c>
      <c r="Z11" s="113">
        <v>0</v>
      </c>
      <c r="AA11" s="114" t="s">
        <v>123</v>
      </c>
      <c r="AB11" s="108">
        <v>0</v>
      </c>
      <c r="AC11" s="109" t="s">
        <v>125</v>
      </c>
      <c r="AD11" s="300" t="s">
        <v>140</v>
      </c>
      <c r="AE11" s="300" t="s">
        <v>125</v>
      </c>
      <c r="AF11" s="301">
        <f>AE11-AD11</f>
        <v>-50</v>
      </c>
      <c r="AG11" s="302">
        <f>IF(AI11="SI",0,J11)</f>
        <v>-76.42999999999999</v>
      </c>
      <c r="AH11" s="303">
        <f>AG11*AF11</f>
        <v>3821.4999999999995</v>
      </c>
      <c r="AI11" s="304" t="s">
        <v>128</v>
      </c>
    </row>
    <row r="12" spans="1:35" ht="14.25">
      <c r="A12" s="108">
        <v>2021</v>
      </c>
      <c r="B12" s="108">
        <v>4</v>
      </c>
      <c r="C12" s="109" t="s">
        <v>127</v>
      </c>
      <c r="D12" s="297" t="s">
        <v>141</v>
      </c>
      <c r="E12" s="109" t="s">
        <v>142</v>
      </c>
      <c r="F12" s="298" t="s">
        <v>143</v>
      </c>
      <c r="G12" s="112">
        <v>807.64</v>
      </c>
      <c r="H12" s="112">
        <v>145.64</v>
      </c>
      <c r="I12" s="107" t="s">
        <v>118</v>
      </c>
      <c r="J12" s="112">
        <f>IF(I12="SI",G12-H12,G12)</f>
        <v>662</v>
      </c>
      <c r="K12" s="299" t="s">
        <v>144</v>
      </c>
      <c r="L12" s="108">
        <v>0</v>
      </c>
      <c r="M12" s="108">
        <v>0</v>
      </c>
      <c r="N12" s="109"/>
      <c r="O12" s="111" t="s">
        <v>145</v>
      </c>
      <c r="P12" s="109" t="s">
        <v>146</v>
      </c>
      <c r="Q12" s="109" t="s">
        <v>123</v>
      </c>
      <c r="R12" s="108" t="s">
        <v>124</v>
      </c>
      <c r="S12" s="111" t="s">
        <v>124</v>
      </c>
      <c r="T12" s="108">
        <v>1010303</v>
      </c>
      <c r="U12" s="108">
        <v>250</v>
      </c>
      <c r="V12" s="108">
        <v>3</v>
      </c>
      <c r="W12" s="108">
        <v>1</v>
      </c>
      <c r="X12" s="113">
        <v>2020</v>
      </c>
      <c r="Y12" s="113">
        <v>6</v>
      </c>
      <c r="Z12" s="113">
        <v>0</v>
      </c>
      <c r="AA12" s="114" t="s">
        <v>123</v>
      </c>
      <c r="AB12" s="108">
        <v>4</v>
      </c>
      <c r="AC12" s="109" t="s">
        <v>127</v>
      </c>
      <c r="AD12" s="300" t="s">
        <v>147</v>
      </c>
      <c r="AE12" s="300" t="s">
        <v>148</v>
      </c>
      <c r="AF12" s="301">
        <f>AE12-AD12</f>
        <v>-59</v>
      </c>
      <c r="AG12" s="302">
        <f>IF(AI12="SI",0,J12)</f>
        <v>662</v>
      </c>
      <c r="AH12" s="303">
        <f>AG12*AF12</f>
        <v>-39058</v>
      </c>
      <c r="AI12" s="304" t="s">
        <v>128</v>
      </c>
    </row>
    <row r="13" spans="1:35" ht="14.25">
      <c r="A13" s="108">
        <v>2021</v>
      </c>
      <c r="B13" s="108">
        <v>5</v>
      </c>
      <c r="C13" s="109" t="s">
        <v>127</v>
      </c>
      <c r="D13" s="297" t="s">
        <v>149</v>
      </c>
      <c r="E13" s="109" t="s">
        <v>150</v>
      </c>
      <c r="F13" s="298" t="s">
        <v>151</v>
      </c>
      <c r="G13" s="112">
        <v>41.54</v>
      </c>
      <c r="H13" s="112">
        <v>6.36</v>
      </c>
      <c r="I13" s="107" t="s">
        <v>118</v>
      </c>
      <c r="J13" s="112">
        <f>IF(I13="SI",G13-H13,G13)</f>
        <v>35.18</v>
      </c>
      <c r="K13" s="299" t="s">
        <v>123</v>
      </c>
      <c r="L13" s="108">
        <v>0</v>
      </c>
      <c r="M13" s="108">
        <v>0</v>
      </c>
      <c r="N13" s="109"/>
      <c r="O13" s="111" t="s">
        <v>152</v>
      </c>
      <c r="P13" s="109" t="s">
        <v>153</v>
      </c>
      <c r="Q13" s="109" t="s">
        <v>154</v>
      </c>
      <c r="R13" s="108" t="s">
        <v>124</v>
      </c>
      <c r="S13" s="111" t="s">
        <v>124</v>
      </c>
      <c r="T13" s="108">
        <v>1010803</v>
      </c>
      <c r="U13" s="108">
        <v>800</v>
      </c>
      <c r="V13" s="108">
        <v>1</v>
      </c>
      <c r="W13" s="108">
        <v>1</v>
      </c>
      <c r="X13" s="113">
        <v>2020</v>
      </c>
      <c r="Y13" s="113">
        <v>21</v>
      </c>
      <c r="Z13" s="113">
        <v>0</v>
      </c>
      <c r="AA13" s="114" t="s">
        <v>123</v>
      </c>
      <c r="AB13" s="108">
        <v>5</v>
      </c>
      <c r="AC13" s="109" t="s">
        <v>127</v>
      </c>
      <c r="AD13" s="300" t="s">
        <v>147</v>
      </c>
      <c r="AE13" s="300" t="s">
        <v>148</v>
      </c>
      <c r="AF13" s="301">
        <f>AE13-AD13</f>
        <v>-59</v>
      </c>
      <c r="AG13" s="302">
        <f>IF(AI13="SI",0,J13)</f>
        <v>35.18</v>
      </c>
      <c r="AH13" s="303">
        <f>AG13*AF13</f>
        <v>-2075.62</v>
      </c>
      <c r="AI13" s="304" t="s">
        <v>128</v>
      </c>
    </row>
    <row r="14" spans="1:35" ht="14.25">
      <c r="A14" s="108">
        <v>2021</v>
      </c>
      <c r="B14" s="108">
        <v>6</v>
      </c>
      <c r="C14" s="109" t="s">
        <v>155</v>
      </c>
      <c r="D14" s="297" t="s">
        <v>156</v>
      </c>
      <c r="E14" s="109" t="s">
        <v>157</v>
      </c>
      <c r="F14" s="298" t="s">
        <v>158</v>
      </c>
      <c r="G14" s="112">
        <v>52.4</v>
      </c>
      <c r="H14" s="112">
        <v>8.37</v>
      </c>
      <c r="I14" s="107" t="s">
        <v>118</v>
      </c>
      <c r="J14" s="112">
        <f>IF(I14="SI",G14-H14,G14)</f>
        <v>44.03</v>
      </c>
      <c r="K14" s="299" t="s">
        <v>159</v>
      </c>
      <c r="L14" s="108">
        <v>2021</v>
      </c>
      <c r="M14" s="108">
        <v>5</v>
      </c>
      <c r="N14" s="109" t="s">
        <v>125</v>
      </c>
      <c r="O14" s="111" t="s">
        <v>152</v>
      </c>
      <c r="P14" s="109" t="s">
        <v>153</v>
      </c>
      <c r="Q14" s="109" t="s">
        <v>154</v>
      </c>
      <c r="R14" s="108" t="s">
        <v>124</v>
      </c>
      <c r="S14" s="111" t="s">
        <v>124</v>
      </c>
      <c r="T14" s="108">
        <v>1010803</v>
      </c>
      <c r="U14" s="108">
        <v>800</v>
      </c>
      <c r="V14" s="108">
        <v>1</v>
      </c>
      <c r="W14" s="108">
        <v>1</v>
      </c>
      <c r="X14" s="113">
        <v>2021</v>
      </c>
      <c r="Y14" s="113">
        <v>7</v>
      </c>
      <c r="Z14" s="113">
        <v>0</v>
      </c>
      <c r="AA14" s="114" t="s">
        <v>123</v>
      </c>
      <c r="AB14" s="108">
        <v>10</v>
      </c>
      <c r="AC14" s="109" t="s">
        <v>155</v>
      </c>
      <c r="AD14" s="300" t="s">
        <v>137</v>
      </c>
      <c r="AE14" s="300" t="s">
        <v>160</v>
      </c>
      <c r="AF14" s="301">
        <f>AE14-AD14</f>
        <v>-48</v>
      </c>
      <c r="AG14" s="302">
        <f>IF(AI14="SI",0,J14)</f>
        <v>44.03</v>
      </c>
      <c r="AH14" s="303">
        <f>AG14*AF14</f>
        <v>-2113.44</v>
      </c>
      <c r="AI14" s="304" t="s">
        <v>128</v>
      </c>
    </row>
    <row r="15" spans="1:35" ht="14.25">
      <c r="A15" s="108">
        <v>2021</v>
      </c>
      <c r="B15" s="108">
        <v>7</v>
      </c>
      <c r="C15" s="109" t="s">
        <v>155</v>
      </c>
      <c r="D15" s="297" t="s">
        <v>161</v>
      </c>
      <c r="E15" s="109" t="s">
        <v>132</v>
      </c>
      <c r="F15" s="298" t="s">
        <v>162</v>
      </c>
      <c r="G15" s="112">
        <v>221.8</v>
      </c>
      <c r="H15" s="112">
        <v>40</v>
      </c>
      <c r="I15" s="107" t="s">
        <v>118</v>
      </c>
      <c r="J15" s="112">
        <f>IF(I15="SI",G15-H15,G15)</f>
        <v>181.8</v>
      </c>
      <c r="K15" s="299" t="s">
        <v>163</v>
      </c>
      <c r="L15" s="108">
        <v>2021</v>
      </c>
      <c r="M15" s="108">
        <v>3</v>
      </c>
      <c r="N15" s="109" t="s">
        <v>164</v>
      </c>
      <c r="O15" s="111" t="s">
        <v>165</v>
      </c>
      <c r="P15" s="109" t="s">
        <v>166</v>
      </c>
      <c r="Q15" s="109" t="s">
        <v>123</v>
      </c>
      <c r="R15" s="108" t="s">
        <v>124</v>
      </c>
      <c r="S15" s="111" t="s">
        <v>124</v>
      </c>
      <c r="T15" s="108">
        <v>1010803</v>
      </c>
      <c r="U15" s="108">
        <v>800</v>
      </c>
      <c r="V15" s="108">
        <v>1</v>
      </c>
      <c r="W15" s="108">
        <v>2</v>
      </c>
      <c r="X15" s="113">
        <v>2020</v>
      </c>
      <c r="Y15" s="113">
        <v>7</v>
      </c>
      <c r="Z15" s="113">
        <v>0</v>
      </c>
      <c r="AA15" s="114" t="s">
        <v>123</v>
      </c>
      <c r="AB15" s="108">
        <v>11</v>
      </c>
      <c r="AC15" s="109" t="s">
        <v>155</v>
      </c>
      <c r="AD15" s="300" t="s">
        <v>167</v>
      </c>
      <c r="AE15" s="300" t="s">
        <v>160</v>
      </c>
      <c r="AF15" s="301">
        <f>AE15-AD15</f>
        <v>-46</v>
      </c>
      <c r="AG15" s="302">
        <f>IF(AI15="SI",0,J15)</f>
        <v>181.8</v>
      </c>
      <c r="AH15" s="303">
        <f>AG15*AF15</f>
        <v>-8362.800000000001</v>
      </c>
      <c r="AI15" s="304" t="s">
        <v>128</v>
      </c>
    </row>
    <row r="16" spans="1:35" ht="14.25">
      <c r="A16" s="108">
        <v>2021</v>
      </c>
      <c r="B16" s="108">
        <v>8</v>
      </c>
      <c r="C16" s="109" t="s">
        <v>168</v>
      </c>
      <c r="D16" s="297" t="s">
        <v>169</v>
      </c>
      <c r="E16" s="109" t="s">
        <v>170</v>
      </c>
      <c r="F16" s="298" t="s">
        <v>123</v>
      </c>
      <c r="G16" s="112">
        <v>-58.13</v>
      </c>
      <c r="H16" s="112">
        <v>3.3</v>
      </c>
      <c r="I16" s="107" t="s">
        <v>118</v>
      </c>
      <c r="J16" s="112">
        <f>IF(I16="SI",G16-H16,G16)</f>
        <v>-61.43</v>
      </c>
      <c r="K16" s="299" t="s">
        <v>123</v>
      </c>
      <c r="L16" s="108">
        <v>2021</v>
      </c>
      <c r="M16" s="108">
        <v>8</v>
      </c>
      <c r="N16" s="109" t="s">
        <v>171</v>
      </c>
      <c r="O16" s="111" t="s">
        <v>133</v>
      </c>
      <c r="P16" s="109" t="s">
        <v>134</v>
      </c>
      <c r="Q16" s="109" t="s">
        <v>123</v>
      </c>
      <c r="R16" s="108" t="s">
        <v>124</v>
      </c>
      <c r="S16" s="111" t="s">
        <v>124</v>
      </c>
      <c r="T16" s="108"/>
      <c r="U16" s="108">
        <v>0</v>
      </c>
      <c r="V16" s="108">
        <v>0</v>
      </c>
      <c r="W16" s="108">
        <v>0</v>
      </c>
      <c r="X16" s="113">
        <v>0</v>
      </c>
      <c r="Y16" s="113">
        <v>0</v>
      </c>
      <c r="Z16" s="113">
        <v>0</v>
      </c>
      <c r="AA16" s="114" t="s">
        <v>123</v>
      </c>
      <c r="AB16" s="108">
        <v>0</v>
      </c>
      <c r="AC16" s="109" t="s">
        <v>168</v>
      </c>
      <c r="AD16" s="300" t="s">
        <v>172</v>
      </c>
      <c r="AE16" s="300" t="s">
        <v>168</v>
      </c>
      <c r="AF16" s="301">
        <f>AE16-AD16</f>
        <v>-52</v>
      </c>
      <c r="AG16" s="302">
        <f>IF(AI16="SI",0,J16)</f>
        <v>-61.43</v>
      </c>
      <c r="AH16" s="303">
        <f>AG16*AF16</f>
        <v>3194.36</v>
      </c>
      <c r="AI16" s="304" t="s">
        <v>128</v>
      </c>
    </row>
    <row r="17" spans="1:35" ht="14.25">
      <c r="A17" s="108">
        <v>2021</v>
      </c>
      <c r="B17" s="108">
        <v>9</v>
      </c>
      <c r="C17" s="109" t="s">
        <v>168</v>
      </c>
      <c r="D17" s="297" t="s">
        <v>173</v>
      </c>
      <c r="E17" s="109" t="s">
        <v>174</v>
      </c>
      <c r="F17" s="298" t="s">
        <v>175</v>
      </c>
      <c r="G17" s="112">
        <v>317.2</v>
      </c>
      <c r="H17" s="112">
        <v>57.2</v>
      </c>
      <c r="I17" s="107" t="s">
        <v>118</v>
      </c>
      <c r="J17" s="112">
        <f>IF(I17="SI",G17-H17,G17)</f>
        <v>260</v>
      </c>
      <c r="K17" s="299" t="s">
        <v>123</v>
      </c>
      <c r="L17" s="108">
        <v>2021</v>
      </c>
      <c r="M17" s="108">
        <v>9</v>
      </c>
      <c r="N17" s="109" t="s">
        <v>171</v>
      </c>
      <c r="O17" s="111" t="s">
        <v>176</v>
      </c>
      <c r="P17" s="109" t="s">
        <v>177</v>
      </c>
      <c r="Q17" s="109" t="s">
        <v>178</v>
      </c>
      <c r="R17" s="108" t="s">
        <v>124</v>
      </c>
      <c r="S17" s="111" t="s">
        <v>124</v>
      </c>
      <c r="T17" s="108">
        <v>1010803</v>
      </c>
      <c r="U17" s="108">
        <v>800</v>
      </c>
      <c r="V17" s="108">
        <v>1</v>
      </c>
      <c r="W17" s="108">
        <v>2</v>
      </c>
      <c r="X17" s="113">
        <v>2020</v>
      </c>
      <c r="Y17" s="113">
        <v>94</v>
      </c>
      <c r="Z17" s="113">
        <v>0</v>
      </c>
      <c r="AA17" s="114" t="s">
        <v>123</v>
      </c>
      <c r="AB17" s="108">
        <v>14</v>
      </c>
      <c r="AC17" s="109" t="s">
        <v>168</v>
      </c>
      <c r="AD17" s="300" t="s">
        <v>172</v>
      </c>
      <c r="AE17" s="300" t="s">
        <v>179</v>
      </c>
      <c r="AF17" s="301">
        <f>AE17-AD17</f>
        <v>-51</v>
      </c>
      <c r="AG17" s="302">
        <f>IF(AI17="SI",0,J17)</f>
        <v>260</v>
      </c>
      <c r="AH17" s="303">
        <f>AG17*AF17</f>
        <v>-13260</v>
      </c>
      <c r="AI17" s="304" t="s">
        <v>128</v>
      </c>
    </row>
    <row r="18" spans="1:35" ht="14.25">
      <c r="A18" s="108">
        <v>2021</v>
      </c>
      <c r="B18" s="108">
        <v>10</v>
      </c>
      <c r="C18" s="109" t="s">
        <v>179</v>
      </c>
      <c r="D18" s="297" t="s">
        <v>180</v>
      </c>
      <c r="E18" s="109" t="s">
        <v>181</v>
      </c>
      <c r="F18" s="298" t="s">
        <v>182</v>
      </c>
      <c r="G18" s="112">
        <v>113.83</v>
      </c>
      <c r="H18" s="112">
        <v>20.53</v>
      </c>
      <c r="I18" s="107" t="s">
        <v>118</v>
      </c>
      <c r="J18" s="112">
        <f>IF(I18="SI",G18-H18,G18)</f>
        <v>93.3</v>
      </c>
      <c r="K18" s="299" t="s">
        <v>183</v>
      </c>
      <c r="L18" s="108">
        <v>2021</v>
      </c>
      <c r="M18" s="108">
        <v>11</v>
      </c>
      <c r="N18" s="109" t="s">
        <v>168</v>
      </c>
      <c r="O18" s="111" t="s">
        <v>184</v>
      </c>
      <c r="P18" s="109" t="s">
        <v>185</v>
      </c>
      <c r="Q18" s="109" t="s">
        <v>123</v>
      </c>
      <c r="R18" s="108" t="s">
        <v>124</v>
      </c>
      <c r="S18" s="111" t="s">
        <v>124</v>
      </c>
      <c r="T18" s="108">
        <v>1010202</v>
      </c>
      <c r="U18" s="108">
        <v>130</v>
      </c>
      <c r="V18" s="108">
        <v>1</v>
      </c>
      <c r="W18" s="108">
        <v>1</v>
      </c>
      <c r="X18" s="113">
        <v>2020</v>
      </c>
      <c r="Y18" s="113">
        <v>19</v>
      </c>
      <c r="Z18" s="113">
        <v>0</v>
      </c>
      <c r="AA18" s="114" t="s">
        <v>123</v>
      </c>
      <c r="AB18" s="108">
        <v>15</v>
      </c>
      <c r="AC18" s="109" t="s">
        <v>179</v>
      </c>
      <c r="AD18" s="300" t="s">
        <v>186</v>
      </c>
      <c r="AE18" s="300" t="s">
        <v>187</v>
      </c>
      <c r="AF18" s="301">
        <f>AE18-AD18</f>
        <v>-54</v>
      </c>
      <c r="AG18" s="302">
        <f>IF(AI18="SI",0,J18)</f>
        <v>93.3</v>
      </c>
      <c r="AH18" s="303">
        <f>AG18*AF18</f>
        <v>-5038.2</v>
      </c>
      <c r="AI18" s="304" t="s">
        <v>128</v>
      </c>
    </row>
    <row r="19" spans="1:35" ht="14.25">
      <c r="A19" s="108">
        <v>2021</v>
      </c>
      <c r="B19" s="108">
        <v>11</v>
      </c>
      <c r="C19" s="109" t="s">
        <v>179</v>
      </c>
      <c r="D19" s="297" t="s">
        <v>188</v>
      </c>
      <c r="E19" s="109" t="s">
        <v>170</v>
      </c>
      <c r="F19" s="298" t="s">
        <v>189</v>
      </c>
      <c r="G19" s="112">
        <v>925.98</v>
      </c>
      <c r="H19" s="112">
        <v>166.98</v>
      </c>
      <c r="I19" s="107" t="s">
        <v>118</v>
      </c>
      <c r="J19" s="112">
        <f>IF(I19="SI",G19-H19,G19)</f>
        <v>759</v>
      </c>
      <c r="K19" s="299" t="s">
        <v>123</v>
      </c>
      <c r="L19" s="108">
        <v>2021</v>
      </c>
      <c r="M19" s="108">
        <v>7</v>
      </c>
      <c r="N19" s="109" t="s">
        <v>171</v>
      </c>
      <c r="O19" s="111" t="s">
        <v>190</v>
      </c>
      <c r="P19" s="109" t="s">
        <v>191</v>
      </c>
      <c r="Q19" s="109" t="s">
        <v>123</v>
      </c>
      <c r="R19" s="108" t="s">
        <v>124</v>
      </c>
      <c r="S19" s="111" t="s">
        <v>124</v>
      </c>
      <c r="T19" s="108">
        <v>2050105</v>
      </c>
      <c r="U19" s="108">
        <v>7570</v>
      </c>
      <c r="V19" s="108">
        <v>2</v>
      </c>
      <c r="W19" s="108">
        <v>1</v>
      </c>
      <c r="X19" s="113">
        <v>2020</v>
      </c>
      <c r="Y19" s="113">
        <v>92</v>
      </c>
      <c r="Z19" s="113">
        <v>0</v>
      </c>
      <c r="AA19" s="114" t="s">
        <v>123</v>
      </c>
      <c r="AB19" s="108">
        <v>17</v>
      </c>
      <c r="AC19" s="109" t="s">
        <v>192</v>
      </c>
      <c r="AD19" s="300" t="s">
        <v>193</v>
      </c>
      <c r="AE19" s="300" t="s">
        <v>194</v>
      </c>
      <c r="AF19" s="301">
        <f>AE19-AD19</f>
        <v>-41</v>
      </c>
      <c r="AG19" s="302">
        <f>IF(AI19="SI",0,J19)</f>
        <v>759</v>
      </c>
      <c r="AH19" s="303">
        <f>AG19*AF19</f>
        <v>-31119</v>
      </c>
      <c r="AI19" s="304" t="s">
        <v>128</v>
      </c>
    </row>
    <row r="20" spans="1:35" ht="14.25">
      <c r="A20" s="108">
        <v>2021</v>
      </c>
      <c r="B20" s="108">
        <v>12</v>
      </c>
      <c r="C20" s="109" t="s">
        <v>179</v>
      </c>
      <c r="D20" s="297" t="s">
        <v>195</v>
      </c>
      <c r="E20" s="109" t="s">
        <v>170</v>
      </c>
      <c r="F20" s="298" t="s">
        <v>189</v>
      </c>
      <c r="G20" s="112">
        <v>183</v>
      </c>
      <c r="H20" s="112">
        <v>33</v>
      </c>
      <c r="I20" s="107" t="s">
        <v>118</v>
      </c>
      <c r="J20" s="112">
        <f>IF(I20="SI",G20-H20,G20)</f>
        <v>150</v>
      </c>
      <c r="K20" s="299" t="s">
        <v>123</v>
      </c>
      <c r="L20" s="108">
        <v>2021</v>
      </c>
      <c r="M20" s="108">
        <v>6</v>
      </c>
      <c r="N20" s="109" t="s">
        <v>171</v>
      </c>
      <c r="O20" s="111" t="s">
        <v>190</v>
      </c>
      <c r="P20" s="109" t="s">
        <v>191</v>
      </c>
      <c r="Q20" s="109" t="s">
        <v>123</v>
      </c>
      <c r="R20" s="108" t="s">
        <v>124</v>
      </c>
      <c r="S20" s="111" t="s">
        <v>124</v>
      </c>
      <c r="T20" s="108">
        <v>2050105</v>
      </c>
      <c r="U20" s="108">
        <v>7570</v>
      </c>
      <c r="V20" s="108">
        <v>2</v>
      </c>
      <c r="W20" s="108">
        <v>1</v>
      </c>
      <c r="X20" s="113">
        <v>2020</v>
      </c>
      <c r="Y20" s="113">
        <v>92</v>
      </c>
      <c r="Z20" s="113">
        <v>0</v>
      </c>
      <c r="AA20" s="114" t="s">
        <v>123</v>
      </c>
      <c r="AB20" s="108">
        <v>17</v>
      </c>
      <c r="AC20" s="109" t="s">
        <v>192</v>
      </c>
      <c r="AD20" s="300" t="s">
        <v>193</v>
      </c>
      <c r="AE20" s="300" t="s">
        <v>194</v>
      </c>
      <c r="AF20" s="301">
        <f>AE20-AD20</f>
        <v>-41</v>
      </c>
      <c r="AG20" s="302">
        <f>IF(AI20="SI",0,J20)</f>
        <v>150</v>
      </c>
      <c r="AH20" s="303">
        <f>AG20*AF20</f>
        <v>-6150</v>
      </c>
      <c r="AI20" s="304" t="s">
        <v>128</v>
      </c>
    </row>
    <row r="21" spans="1:35" ht="14.25">
      <c r="A21" s="108">
        <v>2021</v>
      </c>
      <c r="B21" s="108">
        <v>13</v>
      </c>
      <c r="C21" s="109" t="s">
        <v>179</v>
      </c>
      <c r="D21" s="297" t="s">
        <v>196</v>
      </c>
      <c r="E21" s="109" t="s">
        <v>197</v>
      </c>
      <c r="F21" s="298" t="s">
        <v>198</v>
      </c>
      <c r="G21" s="112">
        <v>373.32</v>
      </c>
      <c r="H21" s="112">
        <v>67.32</v>
      </c>
      <c r="I21" s="107" t="s">
        <v>118</v>
      </c>
      <c r="J21" s="112">
        <f>IF(I21="SI",G21-H21,G21)</f>
        <v>306</v>
      </c>
      <c r="K21" s="299" t="s">
        <v>199</v>
      </c>
      <c r="L21" s="108">
        <v>2021</v>
      </c>
      <c r="M21" s="108">
        <v>10</v>
      </c>
      <c r="N21" s="109" t="s">
        <v>200</v>
      </c>
      <c r="O21" s="111" t="s">
        <v>165</v>
      </c>
      <c r="P21" s="109" t="s">
        <v>166</v>
      </c>
      <c r="Q21" s="109" t="s">
        <v>123</v>
      </c>
      <c r="R21" s="108" t="s">
        <v>124</v>
      </c>
      <c r="S21" s="111" t="s">
        <v>124</v>
      </c>
      <c r="T21" s="108">
        <v>1010803</v>
      </c>
      <c r="U21" s="108">
        <v>800</v>
      </c>
      <c r="V21" s="108">
        <v>1</v>
      </c>
      <c r="W21" s="108">
        <v>2</v>
      </c>
      <c r="X21" s="113">
        <v>2021</v>
      </c>
      <c r="Y21" s="113">
        <v>10</v>
      </c>
      <c r="Z21" s="113">
        <v>0</v>
      </c>
      <c r="AA21" s="114" t="s">
        <v>123</v>
      </c>
      <c r="AB21" s="108">
        <v>16</v>
      </c>
      <c r="AC21" s="109" t="s">
        <v>179</v>
      </c>
      <c r="AD21" s="300" t="s">
        <v>201</v>
      </c>
      <c r="AE21" s="300" t="s">
        <v>187</v>
      </c>
      <c r="AF21" s="301">
        <f>AE21-AD21</f>
        <v>-51</v>
      </c>
      <c r="AG21" s="302">
        <f>IF(AI21="SI",0,J21)</f>
        <v>306</v>
      </c>
      <c r="AH21" s="303">
        <f>AG21*AF21</f>
        <v>-15606</v>
      </c>
      <c r="AI21" s="304" t="s">
        <v>128</v>
      </c>
    </row>
    <row r="22" spans="1:35" ht="14.25">
      <c r="A22" s="108">
        <v>2021</v>
      </c>
      <c r="B22" s="108">
        <v>14</v>
      </c>
      <c r="C22" s="109" t="s">
        <v>192</v>
      </c>
      <c r="D22" s="297" t="s">
        <v>202</v>
      </c>
      <c r="E22" s="109" t="s">
        <v>174</v>
      </c>
      <c r="F22" s="298" t="s">
        <v>203</v>
      </c>
      <c r="G22" s="112">
        <v>158.6</v>
      </c>
      <c r="H22" s="112">
        <v>28.6</v>
      </c>
      <c r="I22" s="107" t="s">
        <v>118</v>
      </c>
      <c r="J22" s="112">
        <f>IF(I22="SI",G22-H22,G22)</f>
        <v>130</v>
      </c>
      <c r="K22" s="299" t="s">
        <v>204</v>
      </c>
      <c r="L22" s="108">
        <v>2021</v>
      </c>
      <c r="M22" s="108">
        <v>12</v>
      </c>
      <c r="N22" s="109" t="s">
        <v>192</v>
      </c>
      <c r="O22" s="111" t="s">
        <v>205</v>
      </c>
      <c r="P22" s="109" t="s">
        <v>206</v>
      </c>
      <c r="Q22" s="109" t="s">
        <v>123</v>
      </c>
      <c r="R22" s="108" t="s">
        <v>124</v>
      </c>
      <c r="S22" s="111" t="s">
        <v>124</v>
      </c>
      <c r="T22" s="108">
        <v>2010803</v>
      </c>
      <c r="U22" s="108">
        <v>6450</v>
      </c>
      <c r="V22" s="108">
        <v>6450</v>
      </c>
      <c r="W22" s="108">
        <v>1</v>
      </c>
      <c r="X22" s="113">
        <v>2020</v>
      </c>
      <c r="Y22" s="113">
        <v>93</v>
      </c>
      <c r="Z22" s="113">
        <v>0</v>
      </c>
      <c r="AA22" s="114" t="s">
        <v>123</v>
      </c>
      <c r="AB22" s="108">
        <v>18</v>
      </c>
      <c r="AC22" s="109" t="s">
        <v>192</v>
      </c>
      <c r="AD22" s="300" t="s">
        <v>207</v>
      </c>
      <c r="AE22" s="300" t="s">
        <v>194</v>
      </c>
      <c r="AF22" s="301">
        <f>AE22-AD22</f>
        <v>-53</v>
      </c>
      <c r="AG22" s="302">
        <f>IF(AI22="SI",0,J22)</f>
        <v>130</v>
      </c>
      <c r="AH22" s="303">
        <f>AG22*AF22</f>
        <v>-6890</v>
      </c>
      <c r="AI22" s="304" t="s">
        <v>128</v>
      </c>
    </row>
    <row r="23" spans="1:35" ht="14.25">
      <c r="A23" s="108">
        <v>2021</v>
      </c>
      <c r="B23" s="108">
        <v>15</v>
      </c>
      <c r="C23" s="109" t="s">
        <v>194</v>
      </c>
      <c r="D23" s="297" t="s">
        <v>208</v>
      </c>
      <c r="E23" s="109" t="s">
        <v>192</v>
      </c>
      <c r="F23" s="298" t="s">
        <v>158</v>
      </c>
      <c r="G23" s="112">
        <v>41.24</v>
      </c>
      <c r="H23" s="112">
        <v>6.36</v>
      </c>
      <c r="I23" s="107" t="s">
        <v>118</v>
      </c>
      <c r="J23" s="112">
        <f>IF(I23="SI",G23-H23,G23)</f>
        <v>34.88</v>
      </c>
      <c r="K23" s="299" t="s">
        <v>159</v>
      </c>
      <c r="L23" s="108">
        <v>2021</v>
      </c>
      <c r="M23" s="108">
        <v>13</v>
      </c>
      <c r="N23" s="109" t="s">
        <v>209</v>
      </c>
      <c r="O23" s="111" t="s">
        <v>152</v>
      </c>
      <c r="P23" s="109" t="s">
        <v>153</v>
      </c>
      <c r="Q23" s="109" t="s">
        <v>154</v>
      </c>
      <c r="R23" s="108" t="s">
        <v>124</v>
      </c>
      <c r="S23" s="111" t="s">
        <v>124</v>
      </c>
      <c r="T23" s="108">
        <v>1010803</v>
      </c>
      <c r="U23" s="108">
        <v>800</v>
      </c>
      <c r="V23" s="108">
        <v>1</v>
      </c>
      <c r="W23" s="108">
        <v>1</v>
      </c>
      <c r="X23" s="113">
        <v>2021</v>
      </c>
      <c r="Y23" s="113">
        <v>7</v>
      </c>
      <c r="Z23" s="113">
        <v>0</v>
      </c>
      <c r="AA23" s="114" t="s">
        <v>123</v>
      </c>
      <c r="AB23" s="108">
        <v>20</v>
      </c>
      <c r="AC23" s="109" t="s">
        <v>194</v>
      </c>
      <c r="AD23" s="300" t="s">
        <v>210</v>
      </c>
      <c r="AE23" s="300" t="s">
        <v>211</v>
      </c>
      <c r="AF23" s="301">
        <f>AE23-AD23</f>
        <v>-56</v>
      </c>
      <c r="AG23" s="302">
        <f>IF(AI23="SI",0,J23)</f>
        <v>34.88</v>
      </c>
      <c r="AH23" s="303">
        <f>AG23*AF23</f>
        <v>-1953.2800000000002</v>
      </c>
      <c r="AI23" s="304" t="s">
        <v>128</v>
      </c>
    </row>
    <row r="24" spans="1:35" ht="14.25">
      <c r="A24" s="108">
        <v>2021</v>
      </c>
      <c r="B24" s="108">
        <v>16</v>
      </c>
      <c r="C24" s="109" t="s">
        <v>212</v>
      </c>
      <c r="D24" s="297" t="s">
        <v>213</v>
      </c>
      <c r="E24" s="109" t="s">
        <v>214</v>
      </c>
      <c r="F24" s="298" t="s">
        <v>215</v>
      </c>
      <c r="G24" s="112">
        <v>1098</v>
      </c>
      <c r="H24" s="112">
        <v>198</v>
      </c>
      <c r="I24" s="107" t="s">
        <v>118</v>
      </c>
      <c r="J24" s="112">
        <f>IF(I24="SI",G24-H24,G24)</f>
        <v>900</v>
      </c>
      <c r="K24" s="299" t="s">
        <v>216</v>
      </c>
      <c r="L24" s="108">
        <v>2021</v>
      </c>
      <c r="M24" s="108">
        <v>14</v>
      </c>
      <c r="N24" s="109" t="s">
        <v>212</v>
      </c>
      <c r="O24" s="111" t="s">
        <v>217</v>
      </c>
      <c r="P24" s="109" t="s">
        <v>218</v>
      </c>
      <c r="Q24" s="109" t="s">
        <v>123</v>
      </c>
      <c r="R24" s="108" t="s">
        <v>124</v>
      </c>
      <c r="S24" s="111" t="s">
        <v>124</v>
      </c>
      <c r="T24" s="108">
        <v>1050103</v>
      </c>
      <c r="U24" s="108">
        <v>2010</v>
      </c>
      <c r="V24" s="108">
        <v>1</v>
      </c>
      <c r="W24" s="108">
        <v>1</v>
      </c>
      <c r="X24" s="113">
        <v>2021</v>
      </c>
      <c r="Y24" s="113">
        <v>11</v>
      </c>
      <c r="Z24" s="113">
        <v>0</v>
      </c>
      <c r="AA24" s="114" t="s">
        <v>123</v>
      </c>
      <c r="AB24" s="108">
        <v>26</v>
      </c>
      <c r="AC24" s="109" t="s">
        <v>212</v>
      </c>
      <c r="AD24" s="300" t="s">
        <v>219</v>
      </c>
      <c r="AE24" s="300" t="s">
        <v>220</v>
      </c>
      <c r="AF24" s="301">
        <f>AE24-AD24</f>
        <v>-58</v>
      </c>
      <c r="AG24" s="302">
        <f>IF(AI24="SI",0,J24)</f>
        <v>900</v>
      </c>
      <c r="AH24" s="303">
        <f>AG24*AF24</f>
        <v>-52200</v>
      </c>
      <c r="AI24" s="304" t="s">
        <v>128</v>
      </c>
    </row>
    <row r="25" spans="1:35" ht="14.25">
      <c r="A25" s="108">
        <v>2021</v>
      </c>
      <c r="B25" s="108">
        <v>17</v>
      </c>
      <c r="C25" s="109" t="s">
        <v>220</v>
      </c>
      <c r="D25" s="297" t="s">
        <v>221</v>
      </c>
      <c r="E25" s="109" t="s">
        <v>220</v>
      </c>
      <c r="F25" s="298" t="s">
        <v>222</v>
      </c>
      <c r="G25" s="112">
        <v>472.14</v>
      </c>
      <c r="H25" s="112">
        <v>85.14</v>
      </c>
      <c r="I25" s="107" t="s">
        <v>118</v>
      </c>
      <c r="J25" s="112">
        <f>IF(I25="SI",G25-H25,G25)</f>
        <v>387</v>
      </c>
      <c r="K25" s="299" t="s">
        <v>223</v>
      </c>
      <c r="L25" s="108">
        <v>2021</v>
      </c>
      <c r="M25" s="108">
        <v>15</v>
      </c>
      <c r="N25" s="109" t="s">
        <v>220</v>
      </c>
      <c r="O25" s="111" t="s">
        <v>190</v>
      </c>
      <c r="P25" s="109" t="s">
        <v>191</v>
      </c>
      <c r="Q25" s="109" t="s">
        <v>123</v>
      </c>
      <c r="R25" s="108" t="s">
        <v>124</v>
      </c>
      <c r="S25" s="111" t="s">
        <v>124</v>
      </c>
      <c r="T25" s="108">
        <v>2050105</v>
      </c>
      <c r="U25" s="108">
        <v>7570</v>
      </c>
      <c r="V25" s="108">
        <v>2</v>
      </c>
      <c r="W25" s="108">
        <v>1</v>
      </c>
      <c r="X25" s="113">
        <v>2020</v>
      </c>
      <c r="Y25" s="113">
        <v>92</v>
      </c>
      <c r="Z25" s="113">
        <v>0</v>
      </c>
      <c r="AA25" s="114" t="s">
        <v>123</v>
      </c>
      <c r="AB25" s="108">
        <v>27</v>
      </c>
      <c r="AC25" s="109" t="s">
        <v>220</v>
      </c>
      <c r="AD25" s="300" t="s">
        <v>224</v>
      </c>
      <c r="AE25" s="300" t="s">
        <v>225</v>
      </c>
      <c r="AF25" s="301">
        <f>AE25-AD25</f>
        <v>-57</v>
      </c>
      <c r="AG25" s="302">
        <f>IF(AI25="SI",0,J25)</f>
        <v>387</v>
      </c>
      <c r="AH25" s="303">
        <f>AG25*AF25</f>
        <v>-22059</v>
      </c>
      <c r="AI25" s="304" t="s">
        <v>128</v>
      </c>
    </row>
    <row r="26" spans="1:35" ht="14.25">
      <c r="A26" s="108">
        <v>2021</v>
      </c>
      <c r="B26" s="108">
        <v>18</v>
      </c>
      <c r="C26" s="109" t="s">
        <v>220</v>
      </c>
      <c r="D26" s="297" t="s">
        <v>226</v>
      </c>
      <c r="E26" s="109" t="s">
        <v>220</v>
      </c>
      <c r="F26" s="298" t="s">
        <v>227</v>
      </c>
      <c r="G26" s="112">
        <v>1067.5</v>
      </c>
      <c r="H26" s="112">
        <v>192.5</v>
      </c>
      <c r="I26" s="107" t="s">
        <v>118</v>
      </c>
      <c r="J26" s="112">
        <f>IF(I26="SI",G26-H26,G26)</f>
        <v>875</v>
      </c>
      <c r="K26" s="299" t="s">
        <v>228</v>
      </c>
      <c r="L26" s="108">
        <v>2021</v>
      </c>
      <c r="M26" s="108">
        <v>16</v>
      </c>
      <c r="N26" s="109" t="s">
        <v>220</v>
      </c>
      <c r="O26" s="111" t="s">
        <v>190</v>
      </c>
      <c r="P26" s="109" t="s">
        <v>191</v>
      </c>
      <c r="Q26" s="109" t="s">
        <v>123</v>
      </c>
      <c r="R26" s="108" t="s">
        <v>124</v>
      </c>
      <c r="S26" s="111" t="s">
        <v>124</v>
      </c>
      <c r="T26" s="108">
        <v>1010803</v>
      </c>
      <c r="U26" s="108">
        <v>800</v>
      </c>
      <c r="V26" s="108">
        <v>1</v>
      </c>
      <c r="W26" s="108">
        <v>2</v>
      </c>
      <c r="X26" s="113">
        <v>2021</v>
      </c>
      <c r="Y26" s="113">
        <v>1</v>
      </c>
      <c r="Z26" s="113">
        <v>0</v>
      </c>
      <c r="AA26" s="114" t="s">
        <v>123</v>
      </c>
      <c r="AB26" s="108">
        <v>28</v>
      </c>
      <c r="AC26" s="109" t="s">
        <v>220</v>
      </c>
      <c r="AD26" s="300" t="s">
        <v>224</v>
      </c>
      <c r="AE26" s="300" t="s">
        <v>225</v>
      </c>
      <c r="AF26" s="301">
        <f>AE26-AD26</f>
        <v>-57</v>
      </c>
      <c r="AG26" s="302">
        <f>IF(AI26="SI",0,J26)</f>
        <v>875</v>
      </c>
      <c r="AH26" s="303">
        <f>AG26*AF26</f>
        <v>-49875</v>
      </c>
      <c r="AI26" s="304" t="s">
        <v>128</v>
      </c>
    </row>
    <row r="27" spans="1:35" ht="14.25">
      <c r="A27" s="108">
        <v>2021</v>
      </c>
      <c r="B27" s="108">
        <v>19</v>
      </c>
      <c r="C27" s="109" t="s">
        <v>229</v>
      </c>
      <c r="D27" s="297" t="s">
        <v>230</v>
      </c>
      <c r="E27" s="109" t="s">
        <v>231</v>
      </c>
      <c r="F27" s="298" t="s">
        <v>232</v>
      </c>
      <c r="G27" s="112">
        <v>492.04</v>
      </c>
      <c r="H27" s="112">
        <v>88.73</v>
      </c>
      <c r="I27" s="107" t="s">
        <v>118</v>
      </c>
      <c r="J27" s="112">
        <f>IF(I27="SI",G27-H27,G27)</f>
        <v>403.31</v>
      </c>
      <c r="K27" s="299" t="s">
        <v>233</v>
      </c>
      <c r="L27" s="108">
        <v>2021</v>
      </c>
      <c r="M27" s="108">
        <v>18</v>
      </c>
      <c r="N27" s="109" t="s">
        <v>229</v>
      </c>
      <c r="O27" s="111" t="s">
        <v>133</v>
      </c>
      <c r="P27" s="109" t="s">
        <v>134</v>
      </c>
      <c r="Q27" s="109" t="s">
        <v>123</v>
      </c>
      <c r="R27" s="108" t="s">
        <v>124</v>
      </c>
      <c r="S27" s="111" t="s">
        <v>124</v>
      </c>
      <c r="T27" s="108">
        <v>1010803</v>
      </c>
      <c r="U27" s="108">
        <v>800</v>
      </c>
      <c r="V27" s="108">
        <v>1</v>
      </c>
      <c r="W27" s="108">
        <v>1</v>
      </c>
      <c r="X27" s="113">
        <v>2021</v>
      </c>
      <c r="Y27" s="113">
        <v>8</v>
      </c>
      <c r="Z27" s="113">
        <v>0</v>
      </c>
      <c r="AA27" s="114" t="s">
        <v>123</v>
      </c>
      <c r="AB27" s="108">
        <v>30</v>
      </c>
      <c r="AC27" s="109" t="s">
        <v>229</v>
      </c>
      <c r="AD27" s="300" t="s">
        <v>234</v>
      </c>
      <c r="AE27" s="300" t="s">
        <v>235</v>
      </c>
      <c r="AF27" s="301">
        <f>AE27-AD27</f>
        <v>-58</v>
      </c>
      <c r="AG27" s="302">
        <f>IF(AI27="SI",0,J27)</f>
        <v>403.31</v>
      </c>
      <c r="AH27" s="303">
        <f>AG27*AF27</f>
        <v>-23391.98</v>
      </c>
      <c r="AI27" s="304" t="s">
        <v>128</v>
      </c>
    </row>
    <row r="28" spans="1:35" ht="14.25">
      <c r="A28" s="108">
        <v>2021</v>
      </c>
      <c r="B28" s="108">
        <v>20</v>
      </c>
      <c r="C28" s="109" t="s">
        <v>229</v>
      </c>
      <c r="D28" s="297" t="s">
        <v>236</v>
      </c>
      <c r="E28" s="109" t="s">
        <v>237</v>
      </c>
      <c r="F28" s="298" t="s">
        <v>238</v>
      </c>
      <c r="G28" s="112">
        <v>223.99</v>
      </c>
      <c r="H28" s="112">
        <v>40.39</v>
      </c>
      <c r="I28" s="107" t="s">
        <v>118</v>
      </c>
      <c r="J28" s="112">
        <f>IF(I28="SI",G28-H28,G28)</f>
        <v>183.60000000000002</v>
      </c>
      <c r="K28" s="299" t="s">
        <v>199</v>
      </c>
      <c r="L28" s="108">
        <v>2021</v>
      </c>
      <c r="M28" s="108">
        <v>17</v>
      </c>
      <c r="N28" s="109" t="s">
        <v>239</v>
      </c>
      <c r="O28" s="111" t="s">
        <v>165</v>
      </c>
      <c r="P28" s="109" t="s">
        <v>166</v>
      </c>
      <c r="Q28" s="109" t="s">
        <v>123</v>
      </c>
      <c r="R28" s="108" t="s">
        <v>124</v>
      </c>
      <c r="S28" s="111" t="s">
        <v>124</v>
      </c>
      <c r="T28" s="108">
        <v>1010803</v>
      </c>
      <c r="U28" s="108">
        <v>800</v>
      </c>
      <c r="V28" s="108">
        <v>1</v>
      </c>
      <c r="W28" s="108">
        <v>2</v>
      </c>
      <c r="X28" s="113">
        <v>2021</v>
      </c>
      <c r="Y28" s="113">
        <v>10</v>
      </c>
      <c r="Z28" s="113">
        <v>0</v>
      </c>
      <c r="AA28" s="114" t="s">
        <v>123</v>
      </c>
      <c r="AB28" s="108">
        <v>31</v>
      </c>
      <c r="AC28" s="109" t="s">
        <v>229</v>
      </c>
      <c r="AD28" s="300" t="s">
        <v>240</v>
      </c>
      <c r="AE28" s="300" t="s">
        <v>235</v>
      </c>
      <c r="AF28" s="301">
        <f>AE28-AD28</f>
        <v>-53</v>
      </c>
      <c r="AG28" s="302">
        <f>IF(AI28="SI",0,J28)</f>
        <v>183.60000000000002</v>
      </c>
      <c r="AH28" s="303">
        <f>AG28*AF28</f>
        <v>-9730.800000000001</v>
      </c>
      <c r="AI28" s="304" t="s">
        <v>128</v>
      </c>
    </row>
    <row r="29" spans="1:35" ht="14.25">
      <c r="A29" s="108">
        <v>2021</v>
      </c>
      <c r="B29" s="108">
        <v>21</v>
      </c>
      <c r="C29" s="109" t="s">
        <v>137</v>
      </c>
      <c r="D29" s="297" t="s">
        <v>241</v>
      </c>
      <c r="E29" s="109" t="s">
        <v>140</v>
      </c>
      <c r="F29" s="298" t="s">
        <v>242</v>
      </c>
      <c r="G29" s="112">
        <v>160.1</v>
      </c>
      <c r="H29" s="112">
        <v>19.67</v>
      </c>
      <c r="I29" s="107" t="s">
        <v>118</v>
      </c>
      <c r="J29" s="112">
        <f>IF(I29="SI",G29-H29,G29)</f>
        <v>140.43</v>
      </c>
      <c r="K29" s="299" t="s">
        <v>233</v>
      </c>
      <c r="L29" s="108">
        <v>2021</v>
      </c>
      <c r="M29" s="108">
        <v>19</v>
      </c>
      <c r="N29" s="109" t="s">
        <v>137</v>
      </c>
      <c r="O29" s="111" t="s">
        <v>133</v>
      </c>
      <c r="P29" s="109" t="s">
        <v>134</v>
      </c>
      <c r="Q29" s="109" t="s">
        <v>123</v>
      </c>
      <c r="R29" s="108" t="s">
        <v>124</v>
      </c>
      <c r="S29" s="111" t="s">
        <v>124</v>
      </c>
      <c r="T29" s="108">
        <v>1010803</v>
      </c>
      <c r="U29" s="108">
        <v>800</v>
      </c>
      <c r="V29" s="108">
        <v>1</v>
      </c>
      <c r="W29" s="108">
        <v>1</v>
      </c>
      <c r="X29" s="113">
        <v>2021</v>
      </c>
      <c r="Y29" s="113">
        <v>8</v>
      </c>
      <c r="Z29" s="113">
        <v>0</v>
      </c>
      <c r="AA29" s="114" t="s">
        <v>123</v>
      </c>
      <c r="AB29" s="108">
        <v>33</v>
      </c>
      <c r="AC29" s="109" t="s">
        <v>137</v>
      </c>
      <c r="AD29" s="300" t="s">
        <v>243</v>
      </c>
      <c r="AE29" s="300" t="s">
        <v>244</v>
      </c>
      <c r="AF29" s="301">
        <f>AE29-AD29</f>
        <v>-53</v>
      </c>
      <c r="AG29" s="302">
        <f>IF(AI29="SI",0,J29)</f>
        <v>140.43</v>
      </c>
      <c r="AH29" s="303">
        <f>AG29*AF29</f>
        <v>-7442.79</v>
      </c>
      <c r="AI29" s="304" t="s">
        <v>128</v>
      </c>
    </row>
    <row r="30" spans="1:35" ht="14.25">
      <c r="A30" s="108">
        <v>2021</v>
      </c>
      <c r="B30" s="108">
        <v>22</v>
      </c>
      <c r="C30" s="109" t="s">
        <v>137</v>
      </c>
      <c r="D30" s="297" t="s">
        <v>245</v>
      </c>
      <c r="E30" s="109" t="s">
        <v>235</v>
      </c>
      <c r="F30" s="298" t="s">
        <v>158</v>
      </c>
      <c r="G30" s="112">
        <v>41.24</v>
      </c>
      <c r="H30" s="112">
        <v>6.36</v>
      </c>
      <c r="I30" s="107" t="s">
        <v>118</v>
      </c>
      <c r="J30" s="112">
        <f>IF(I30="SI",G30-H30,G30)</f>
        <v>34.88</v>
      </c>
      <c r="K30" s="299" t="s">
        <v>159</v>
      </c>
      <c r="L30" s="108">
        <v>2021</v>
      </c>
      <c r="M30" s="108">
        <v>20</v>
      </c>
      <c r="N30" s="109" t="s">
        <v>137</v>
      </c>
      <c r="O30" s="111" t="s">
        <v>152</v>
      </c>
      <c r="P30" s="109" t="s">
        <v>153</v>
      </c>
      <c r="Q30" s="109" t="s">
        <v>154</v>
      </c>
      <c r="R30" s="108" t="s">
        <v>124</v>
      </c>
      <c r="S30" s="111" t="s">
        <v>124</v>
      </c>
      <c r="T30" s="108">
        <v>1010803</v>
      </c>
      <c r="U30" s="108">
        <v>800</v>
      </c>
      <c r="V30" s="108">
        <v>1</v>
      </c>
      <c r="W30" s="108">
        <v>1</v>
      </c>
      <c r="X30" s="113">
        <v>2021</v>
      </c>
      <c r="Y30" s="113">
        <v>7</v>
      </c>
      <c r="Z30" s="113">
        <v>0</v>
      </c>
      <c r="AA30" s="114" t="s">
        <v>123</v>
      </c>
      <c r="AB30" s="108">
        <v>34</v>
      </c>
      <c r="AC30" s="109" t="s">
        <v>137</v>
      </c>
      <c r="AD30" s="300" t="s">
        <v>246</v>
      </c>
      <c r="AE30" s="300" t="s">
        <v>244</v>
      </c>
      <c r="AF30" s="301">
        <f>AE30-AD30</f>
        <v>-57</v>
      </c>
      <c r="AG30" s="302">
        <f>IF(AI30="SI",0,J30)</f>
        <v>34.88</v>
      </c>
      <c r="AH30" s="303">
        <f>AG30*AF30</f>
        <v>-1988.16</v>
      </c>
      <c r="AI30" s="304" t="s">
        <v>128</v>
      </c>
    </row>
    <row r="31" spans="1:35" ht="14.25">
      <c r="A31" s="108"/>
      <c r="B31" s="108"/>
      <c r="C31" s="109"/>
      <c r="D31" s="297"/>
      <c r="E31" s="109"/>
      <c r="F31" s="298"/>
      <c r="G31" s="112"/>
      <c r="H31" s="112"/>
      <c r="I31" s="107"/>
      <c r="J31" s="112"/>
      <c r="K31" s="299"/>
      <c r="L31" s="108"/>
      <c r="M31" s="108"/>
      <c r="N31" s="109"/>
      <c r="O31" s="111"/>
      <c r="P31" s="109"/>
      <c r="Q31" s="109"/>
      <c r="R31" s="108"/>
      <c r="S31" s="111"/>
      <c r="T31" s="108"/>
      <c r="U31" s="108"/>
      <c r="V31" s="108"/>
      <c r="W31" s="108"/>
      <c r="X31" s="113"/>
      <c r="Y31" s="113"/>
      <c r="Z31" s="113"/>
      <c r="AA31" s="114"/>
      <c r="AB31" s="108"/>
      <c r="AC31" s="109"/>
      <c r="AD31" s="305"/>
      <c r="AE31" s="305"/>
      <c r="AF31" s="306"/>
      <c r="AG31" s="307"/>
      <c r="AH31" s="307"/>
      <c r="AI31" s="308"/>
    </row>
    <row r="32" spans="1:35" ht="14.25">
      <c r="A32" s="108"/>
      <c r="B32" s="108"/>
      <c r="C32" s="109"/>
      <c r="D32" s="297"/>
      <c r="E32" s="109"/>
      <c r="F32" s="298"/>
      <c r="G32" s="112"/>
      <c r="H32" s="112"/>
      <c r="I32" s="107"/>
      <c r="J32" s="112"/>
      <c r="K32" s="299"/>
      <c r="L32" s="108"/>
      <c r="M32" s="108"/>
      <c r="N32" s="109"/>
      <c r="O32" s="111"/>
      <c r="P32" s="109"/>
      <c r="Q32" s="109"/>
      <c r="R32" s="108"/>
      <c r="S32" s="111"/>
      <c r="T32" s="108"/>
      <c r="U32" s="108"/>
      <c r="V32" s="108"/>
      <c r="W32" s="108"/>
      <c r="X32" s="113"/>
      <c r="Y32" s="113"/>
      <c r="Z32" s="113"/>
      <c r="AA32" s="114"/>
      <c r="AB32" s="108"/>
      <c r="AC32" s="109"/>
      <c r="AD32" s="305"/>
      <c r="AE32" s="305"/>
      <c r="AF32" s="309" t="s">
        <v>247</v>
      </c>
      <c r="AG32" s="310">
        <f>SUM(AG8:AG30)</f>
        <v>6105.720000000001</v>
      </c>
      <c r="AH32" s="310">
        <f>SUM(AH8:AH30)</f>
        <v>-326615.9299999999</v>
      </c>
      <c r="AI32" s="308"/>
    </row>
    <row r="33" spans="1:35" ht="14.25">
      <c r="A33" s="108"/>
      <c r="B33" s="108"/>
      <c r="C33" s="109"/>
      <c r="D33" s="297"/>
      <c r="E33" s="109"/>
      <c r="F33" s="298"/>
      <c r="G33" s="112"/>
      <c r="H33" s="112"/>
      <c r="I33" s="107"/>
      <c r="J33" s="112"/>
      <c r="K33" s="299"/>
      <c r="L33" s="108"/>
      <c r="M33" s="108"/>
      <c r="N33" s="109"/>
      <c r="O33" s="111"/>
      <c r="P33" s="109"/>
      <c r="Q33" s="109"/>
      <c r="R33" s="108"/>
      <c r="S33" s="111"/>
      <c r="T33" s="108"/>
      <c r="U33" s="108"/>
      <c r="V33" s="108"/>
      <c r="W33" s="108"/>
      <c r="X33" s="113"/>
      <c r="Y33" s="113"/>
      <c r="Z33" s="113"/>
      <c r="AA33" s="114"/>
      <c r="AB33" s="108"/>
      <c r="AC33" s="109"/>
      <c r="AD33" s="305"/>
      <c r="AE33" s="305"/>
      <c r="AF33" s="309" t="s">
        <v>248</v>
      </c>
      <c r="AG33" s="310"/>
      <c r="AH33" s="310">
        <f>IF(AG32&lt;&gt;0,AH32/AG32,0)</f>
        <v>-53.49343402579873</v>
      </c>
      <c r="AI33" s="308"/>
    </row>
    <row r="34" spans="3:34" ht="14.25">
      <c r="C34" s="107"/>
      <c r="D34" s="107"/>
      <c r="E34" s="107"/>
      <c r="F34" s="107"/>
      <c r="G34" s="107"/>
      <c r="H34" s="107"/>
      <c r="I34" s="107"/>
      <c r="J34" s="107"/>
      <c r="N34" s="107"/>
      <c r="O34" s="107"/>
      <c r="P34" s="107"/>
      <c r="Q34" s="107"/>
      <c r="S34" s="107"/>
      <c r="AC34" s="107"/>
      <c r="AD34" s="107"/>
      <c r="AE34" s="107"/>
      <c r="AG34" s="118"/>
      <c r="AH34" s="118"/>
    </row>
    <row r="35" spans="3:34" ht="14.25">
      <c r="C35" s="107"/>
      <c r="D35" s="107"/>
      <c r="E35" s="107"/>
      <c r="F35" s="107"/>
      <c r="G35" s="107"/>
      <c r="H35" s="107"/>
      <c r="I35" s="107"/>
      <c r="J35" s="107"/>
      <c r="N35" s="107"/>
      <c r="O35" s="107"/>
      <c r="P35" s="107"/>
      <c r="Q35" s="107"/>
      <c r="S35" s="107"/>
      <c r="AC35" s="107"/>
      <c r="AD35" s="107"/>
      <c r="AE35" s="107"/>
      <c r="AF35" s="107"/>
      <c r="AG35" s="107"/>
      <c r="AH35" s="118"/>
    </row>
    <row r="36" spans="3:34" ht="14.25">
      <c r="C36" s="107"/>
      <c r="D36" s="107"/>
      <c r="E36" s="107"/>
      <c r="F36" s="107"/>
      <c r="G36" s="107"/>
      <c r="H36" s="107"/>
      <c r="I36" s="107"/>
      <c r="J36" s="107"/>
      <c r="N36" s="107"/>
      <c r="O36" s="107"/>
      <c r="P36" s="107"/>
      <c r="Q36" s="107"/>
      <c r="S36" s="107"/>
      <c r="AC36" s="107"/>
      <c r="AD36" s="107"/>
      <c r="AE36" s="107"/>
      <c r="AF36" s="107"/>
      <c r="AG36" s="107"/>
      <c r="AH36" s="118"/>
    </row>
    <row r="37" spans="3:34" ht="14.25">
      <c r="C37" s="107"/>
      <c r="D37" s="107"/>
      <c r="E37" s="107"/>
      <c r="F37" s="107"/>
      <c r="G37" s="107"/>
      <c r="H37" s="107"/>
      <c r="I37" s="107"/>
      <c r="J37" s="107"/>
      <c r="N37" s="107"/>
      <c r="O37" s="107"/>
      <c r="P37" s="107"/>
      <c r="Q37" s="107"/>
      <c r="S37" s="107"/>
      <c r="AC37" s="107"/>
      <c r="AD37" s="107"/>
      <c r="AE37" s="107"/>
      <c r="AF37" s="107"/>
      <c r="AG37" s="107"/>
      <c r="AH37" s="118"/>
    </row>
    <row r="38" spans="3:34" ht="14.25">
      <c r="C38" s="107"/>
      <c r="D38" s="107"/>
      <c r="E38" s="107"/>
      <c r="F38" s="107"/>
      <c r="G38" s="107"/>
      <c r="H38" s="107"/>
      <c r="I38" s="107"/>
      <c r="J38" s="107"/>
      <c r="N38" s="107"/>
      <c r="O38" s="107"/>
      <c r="P38" s="107"/>
      <c r="Q38" s="107"/>
      <c r="S38" s="107"/>
      <c r="AC38" s="107"/>
      <c r="AD38" s="107"/>
      <c r="AE38" s="107"/>
      <c r="AF38" s="107"/>
      <c r="AG38" s="107"/>
      <c r="AH38" s="118"/>
    </row>
    <row r="39" spans="3:34" ht="14.25">
      <c r="C39" s="107"/>
      <c r="D39" s="107"/>
      <c r="E39" s="107"/>
      <c r="F39" s="107"/>
      <c r="G39" s="107"/>
      <c r="H39" s="107"/>
      <c r="I39" s="107"/>
      <c r="J39" s="107"/>
      <c r="N39" s="107"/>
      <c r="O39" s="107"/>
      <c r="P39" s="107"/>
      <c r="Q39" s="107"/>
      <c r="S39" s="107"/>
      <c r="AC39" s="107"/>
      <c r="AD39" s="107"/>
      <c r="AE39" s="107"/>
      <c r="AF39" s="107"/>
      <c r="AG39" s="107"/>
      <c r="AH39" s="118"/>
    </row>
    <row r="40" spans="3:34" ht="14.25">
      <c r="C40" s="107"/>
      <c r="D40" s="107"/>
      <c r="E40" s="107"/>
      <c r="F40" s="107"/>
      <c r="G40" s="107"/>
      <c r="H40" s="107"/>
      <c r="I40" s="107"/>
      <c r="J40" s="107"/>
      <c r="N40" s="107"/>
      <c r="O40" s="107"/>
      <c r="P40" s="107"/>
      <c r="Q40" s="107"/>
      <c r="S40" s="107"/>
      <c r="AC40" s="107"/>
      <c r="AD40" s="107"/>
      <c r="AE40" s="107"/>
      <c r="AF40" s="107"/>
      <c r="AG40" s="107"/>
      <c r="AH40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33 I7:I3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249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21</v>
      </c>
      <c r="B8" s="75" t="s">
        <v>194</v>
      </c>
      <c r="C8" s="76" t="s">
        <v>250</v>
      </c>
      <c r="D8" s="77" t="s">
        <v>251</v>
      </c>
      <c r="E8" s="78"/>
      <c r="F8" s="77"/>
      <c r="G8" s="312" t="s">
        <v>123</v>
      </c>
      <c r="H8" s="75"/>
      <c r="I8" s="77"/>
      <c r="J8" s="79">
        <v>200</v>
      </c>
      <c r="K8" s="313"/>
      <c r="L8" s="314" t="s">
        <v>194</v>
      </c>
      <c r="M8" s="315">
        <f>IF(K8&lt;&gt;"",L8-K8,0)</f>
        <v>0</v>
      </c>
      <c r="N8" s="316">
        <v>200</v>
      </c>
      <c r="O8" s="317">
        <f>IF(K8&lt;&gt;"",N8*M8,0)</f>
        <v>0</v>
      </c>
      <c r="P8">
        <f>IF(K8&lt;&gt;"",N8,0)</f>
        <v>0</v>
      </c>
    </row>
    <row r="9" spans="1:16" ht="12.75">
      <c r="A9" s="311">
        <v>22</v>
      </c>
      <c r="B9" s="75" t="s">
        <v>252</v>
      </c>
      <c r="C9" s="76" t="s">
        <v>152</v>
      </c>
      <c r="D9" s="77" t="s">
        <v>253</v>
      </c>
      <c r="E9" s="78"/>
      <c r="F9" s="77"/>
      <c r="G9" s="312" t="s">
        <v>123</v>
      </c>
      <c r="H9" s="75"/>
      <c r="I9" s="77"/>
      <c r="J9" s="79">
        <v>60.5</v>
      </c>
      <c r="K9" s="313"/>
      <c r="L9" s="314" t="s">
        <v>252</v>
      </c>
      <c r="M9" s="315">
        <f>IF(K9&lt;&gt;"",L9-K9,0)</f>
        <v>0</v>
      </c>
      <c r="N9" s="316">
        <v>60.5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29</v>
      </c>
      <c r="B10" s="75" t="s">
        <v>237</v>
      </c>
      <c r="C10" s="76" t="s">
        <v>254</v>
      </c>
      <c r="D10" s="77" t="s">
        <v>255</v>
      </c>
      <c r="E10" s="78"/>
      <c r="F10" s="77"/>
      <c r="G10" s="312" t="s">
        <v>256</v>
      </c>
      <c r="H10" s="75"/>
      <c r="I10" s="77"/>
      <c r="J10" s="79">
        <v>300</v>
      </c>
      <c r="K10" s="313"/>
      <c r="L10" s="314" t="s">
        <v>237</v>
      </c>
      <c r="M10" s="315">
        <f>IF(K10&lt;&gt;"",L10-K10,0)</f>
        <v>0</v>
      </c>
      <c r="N10" s="316">
        <v>300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35</v>
      </c>
      <c r="B11" s="75" t="s">
        <v>244</v>
      </c>
      <c r="C11" s="76" t="s">
        <v>257</v>
      </c>
      <c r="D11" s="77" t="s">
        <v>258</v>
      </c>
      <c r="E11" s="78"/>
      <c r="F11" s="77"/>
      <c r="G11" s="312" t="s">
        <v>123</v>
      </c>
      <c r="H11" s="75"/>
      <c r="I11" s="77"/>
      <c r="J11" s="79">
        <v>174.46</v>
      </c>
      <c r="K11" s="313"/>
      <c r="L11" s="314" t="s">
        <v>244</v>
      </c>
      <c r="M11" s="315">
        <f>IF(K11&lt;&gt;"",L11-K11,0)</f>
        <v>0</v>
      </c>
      <c r="N11" s="316">
        <v>174.46</v>
      </c>
      <c r="O11" s="317">
        <f>IF(K11&lt;&gt;"",N11*M11,0)</f>
        <v>0</v>
      </c>
      <c r="P11">
        <f>IF(K11&lt;&gt;"",N11,0)</f>
        <v>0</v>
      </c>
    </row>
    <row r="12" spans="1:15" ht="12.75">
      <c r="A12" s="311"/>
      <c r="B12" s="75"/>
      <c r="C12" s="76"/>
      <c r="D12" s="77"/>
      <c r="E12" s="78"/>
      <c r="F12" s="77"/>
      <c r="G12" s="312"/>
      <c r="H12" s="75"/>
      <c r="I12" s="77"/>
      <c r="J12" s="79"/>
      <c r="K12" s="318"/>
      <c r="L12" s="319"/>
      <c r="M12" s="320"/>
      <c r="N12" s="321"/>
      <c r="O12" s="322"/>
    </row>
    <row r="13" spans="1:15" ht="12.75">
      <c r="A13" s="311"/>
      <c r="B13" s="75"/>
      <c r="C13" s="76"/>
      <c r="D13" s="77"/>
      <c r="E13" s="78"/>
      <c r="F13" s="77"/>
      <c r="G13" s="312"/>
      <c r="H13" s="75"/>
      <c r="I13" s="77"/>
      <c r="J13" s="79"/>
      <c r="K13" s="318"/>
      <c r="L13" s="319"/>
      <c r="M13" s="323" t="s">
        <v>259</v>
      </c>
      <c r="N13" s="324">
        <f>SUM(P8:P11)</f>
        <v>0</v>
      </c>
      <c r="O13" s="325">
        <f>SUM(O8:O11)</f>
        <v>0</v>
      </c>
    </row>
    <row r="14" spans="1:15" ht="12.75">
      <c r="A14" s="311"/>
      <c r="B14" s="75"/>
      <c r="C14" s="76"/>
      <c r="D14" s="77"/>
      <c r="E14" s="78"/>
      <c r="F14" s="77"/>
      <c r="G14" s="312"/>
      <c r="H14" s="75"/>
      <c r="I14" s="77"/>
      <c r="J14" s="79"/>
      <c r="K14" s="318"/>
      <c r="L14" s="319"/>
      <c r="M14" s="323" t="s">
        <v>260</v>
      </c>
      <c r="N14" s="324"/>
      <c r="O14" s="325">
        <f>IF(N13&lt;&gt;0,O13/N13,0)</f>
        <v>0</v>
      </c>
    </row>
    <row r="15" spans="1:15" ht="12.75">
      <c r="A15" s="311"/>
      <c r="B15" s="75"/>
      <c r="C15" s="76"/>
      <c r="D15" s="77"/>
      <c r="E15" s="78"/>
      <c r="F15" s="77"/>
      <c r="G15" s="312"/>
      <c r="H15" s="75"/>
      <c r="I15" s="77"/>
      <c r="J15" s="79"/>
      <c r="K15" s="318"/>
      <c r="L15" s="319"/>
      <c r="M15" s="323"/>
      <c r="N15" s="324"/>
      <c r="O15" s="325"/>
    </row>
    <row r="16" spans="1:15" ht="12.75">
      <c r="A16" s="311"/>
      <c r="B16" s="75"/>
      <c r="C16" s="76"/>
      <c r="D16" s="77"/>
      <c r="E16" s="78"/>
      <c r="F16" s="77"/>
      <c r="G16" s="312"/>
      <c r="H16" s="75"/>
      <c r="I16" s="77"/>
      <c r="J16" s="79"/>
      <c r="K16" s="318"/>
      <c r="L16" s="319"/>
      <c r="M16" s="323" t="s">
        <v>247</v>
      </c>
      <c r="N16" s="324">
        <f>FattureTempi!AG32</f>
        <v>6105.720000000001</v>
      </c>
      <c r="O16" s="325">
        <f>FattureTempi!AH32</f>
        <v>-326615.9299999999</v>
      </c>
    </row>
    <row r="17" spans="1:15" ht="12.75">
      <c r="A17" s="311"/>
      <c r="B17" s="75"/>
      <c r="C17" s="76"/>
      <c r="D17" s="77"/>
      <c r="E17" s="78"/>
      <c r="F17" s="77"/>
      <c r="G17" s="312"/>
      <c r="H17" s="75"/>
      <c r="I17" s="77"/>
      <c r="J17" s="79"/>
      <c r="K17" s="318"/>
      <c r="L17" s="319"/>
      <c r="M17" s="323" t="s">
        <v>248</v>
      </c>
      <c r="N17" s="324"/>
      <c r="O17" s="325">
        <f>FattureTempi!AH33</f>
        <v>-53.49343402579873</v>
      </c>
    </row>
    <row r="18" spans="1:15" ht="12.75">
      <c r="A18" s="311"/>
      <c r="B18" s="75"/>
      <c r="C18" s="76"/>
      <c r="D18" s="77"/>
      <c r="E18" s="78"/>
      <c r="F18" s="77"/>
      <c r="G18" s="312"/>
      <c r="H18" s="75"/>
      <c r="I18" s="77"/>
      <c r="J18" s="79"/>
      <c r="K18" s="318"/>
      <c r="L18" s="319"/>
      <c r="M18" s="323"/>
      <c r="N18" s="324"/>
      <c r="O18" s="325"/>
    </row>
    <row r="19" spans="1:15" ht="12.75">
      <c r="A19" s="311"/>
      <c r="B19" s="75"/>
      <c r="C19" s="76"/>
      <c r="D19" s="77"/>
      <c r="E19" s="78"/>
      <c r="F19" s="77"/>
      <c r="G19" s="312"/>
      <c r="H19" s="75"/>
      <c r="I19" s="77"/>
      <c r="J19" s="79"/>
      <c r="K19" s="318"/>
      <c r="L19" s="319"/>
      <c r="M19" s="326" t="s">
        <v>261</v>
      </c>
      <c r="N19" s="327">
        <f>N16+N13</f>
        <v>6105.720000000001</v>
      </c>
      <c r="O19" s="328">
        <f>O16+O13</f>
        <v>-326615.9299999999</v>
      </c>
    </row>
    <row r="20" spans="1:15" ht="12.75">
      <c r="A20" s="311"/>
      <c r="B20" s="75"/>
      <c r="C20" s="76"/>
      <c r="D20" s="77"/>
      <c r="E20" s="78"/>
      <c r="F20" s="77"/>
      <c r="G20" s="312"/>
      <c r="H20" s="75"/>
      <c r="I20" s="77"/>
      <c r="J20" s="79"/>
      <c r="K20" s="318"/>
      <c r="L20" s="319"/>
      <c r="M20" s="326" t="s">
        <v>262</v>
      </c>
      <c r="N20" s="327"/>
      <c r="O20" s="328">
        <f>(O19/N19)</f>
        <v>-53.49343402579873</v>
      </c>
    </row>
    <row r="21" ht="12.75">
      <c r="O21" s="135"/>
    </row>
    <row r="22" spans="9:10" ht="12.75">
      <c r="I22" s="6"/>
      <c r="J22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4.25">
      <c r="B17" s="107"/>
      <c r="C17" s="107"/>
      <c r="D17" s="107"/>
      <c r="E17" s="107"/>
      <c r="F17" s="107"/>
      <c r="J17" s="107"/>
      <c r="K17" s="107"/>
      <c r="L17" s="107"/>
    </row>
    <row r="18" spans="1:13" ht="14.2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4.2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4.2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4.2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4.2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4.2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4.2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4.2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4.2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4.2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4.2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4.2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4.2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4.2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4.2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4.2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4.2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4.25"/>
    <row r="18" s="107" customFormat="1" ht="14.25"/>
    <row r="19" s="107" customFormat="1" ht="14.25"/>
    <row r="20" s="107" customFormat="1" ht="14.2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ISRN01</cp:lastModifiedBy>
  <cp:lastPrinted>2015-01-23T09:39:52Z</cp:lastPrinted>
  <dcterms:created xsi:type="dcterms:W3CDTF">1996-11-05T10:16:36Z</dcterms:created>
  <dcterms:modified xsi:type="dcterms:W3CDTF">2022-10-11T19:04:58Z</dcterms:modified>
  <cp:category/>
  <cp:version/>
  <cp:contentType/>
  <cp:contentStatus/>
</cp:coreProperties>
</file>